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16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D:\Daten\Eigene Dokumente\DAV\CO2 Rechner-Dateien\"/>
    </mc:Choice>
  </mc:AlternateContent>
  <xr:revisionPtr revIDLastSave="0" documentId="11_18177BEF7E25D0F214C72278D69E35ACA2CAF9A9" xr6:coauthVersionLast="47" xr6:coauthVersionMax="47" xr10:uidLastSave="{00000000-0000-0000-0000-000000000000}"/>
  <workbookProtection workbookAlgorithmName="SHA-512" workbookHashValue="YgQM6B2/a0a1zOT+P1ZCYZTTPQZutUJ9RxmlxWkFAPfba3wOkvPnq6E8oxPIbebW6wfqu6DPOiUsxc7bwM8rtw==" workbookSaltValue="tN80m7YA0xeYPQoOi/nNxg==" workbookSpinCount="100000" lockStructure="1"/>
  <bookViews>
    <workbookView xWindow="0" yWindow="0" windowWidth="28800" windowHeight="11985" xr2:uid="{00000000-000D-0000-FFFF-FFFF00000000}"/>
  </bookViews>
  <sheets>
    <sheet name="CO2 Rechner" sheetId="1" r:id="rId1"/>
    <sheet name="Daten" sheetId="2" state="hidden" r:id="rId2"/>
  </sheets>
  <definedNames>
    <definedName name="Fahrzeug">Daten!$A$2:$A$12</definedName>
    <definedName name="Verkehrsmittel">'CO2 Rechner'!$E$3+Daten!$A$2:$A$15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2" l="1"/>
  <c r="G3" i="2"/>
  <c r="G4" i="2"/>
  <c r="G5" i="2"/>
  <c r="G6" i="2"/>
  <c r="D11" i="1" l="1"/>
  <c r="B2" i="2"/>
  <c r="B3" i="2"/>
  <c r="B4" i="2"/>
  <c r="B5" i="2"/>
  <c r="B6" i="2"/>
  <c r="I8" i="2"/>
  <c r="D4" i="2" s="1"/>
  <c r="S5" i="2"/>
  <c r="E16" i="1" s="1"/>
  <c r="S4" i="2"/>
  <c r="E17" i="1" s="1"/>
  <c r="J10" i="2" l="1"/>
  <c r="B7" i="1" s="1"/>
  <c r="J17" i="2"/>
  <c r="B4" i="1"/>
  <c r="D2" i="2"/>
  <c r="B6" i="1"/>
  <c r="D5" i="2"/>
  <c r="D6" i="2"/>
  <c r="D3" i="2"/>
  <c r="E18" i="1"/>
  <c r="D13" i="2"/>
  <c r="F13" i="2" s="1"/>
  <c r="D12" i="2"/>
  <c r="F12" i="2" s="1"/>
  <c r="D11" i="2"/>
  <c r="F11" i="2" s="1"/>
  <c r="D10" i="2"/>
  <c r="F10" i="2" s="1"/>
  <c r="D9" i="2"/>
  <c r="F9" i="2" s="1"/>
  <c r="D8" i="2"/>
  <c r="F8" i="2" s="1"/>
  <c r="D7" i="2"/>
  <c r="F7" i="2" s="1"/>
  <c r="E6" i="2"/>
  <c r="E5" i="2"/>
  <c r="E4" i="2"/>
  <c r="E3" i="2"/>
  <c r="E2" i="2"/>
  <c r="F5" i="2" l="1"/>
  <c r="F3" i="2"/>
  <c r="F6" i="2"/>
  <c r="F4" i="2"/>
  <c r="F2" i="2"/>
  <c r="E10" i="1" l="1"/>
  <c r="E20" i="1" s="1"/>
  <c r="E21" i="1" s="1"/>
  <c r="E22" i="1" s="1"/>
  <c r="E9" i="1" l="1"/>
  <c r="E25" i="1"/>
  <c r="E28" i="1"/>
  <c r="D29" i="1" l="1"/>
  <c r="D26" i="1"/>
  <c r="B30" i="1"/>
  <c r="E29" i="1"/>
  <c r="D25" i="1"/>
  <c r="E26" i="1"/>
</calcChain>
</file>

<file path=xl/sharedStrings.xml><?xml version="1.0" encoding="utf-8"?>
<sst xmlns="http://schemas.openxmlformats.org/spreadsheetml/2006/main" count="83" uniqueCount="67">
  <si>
    <r>
      <t>CO</t>
    </r>
    <r>
      <rPr>
        <b/>
        <sz val="8"/>
        <color theme="1"/>
        <rFont val="Arial"/>
        <family val="2"/>
      </rPr>
      <t>2</t>
    </r>
    <r>
      <rPr>
        <b/>
        <sz val="20"/>
        <color theme="1"/>
        <rFont val="Arial"/>
        <family val="2"/>
      </rPr>
      <t xml:space="preserve"> Rechner</t>
    </r>
  </si>
  <si>
    <t>Fahrt zur Veranstaltung</t>
  </si>
  <si>
    <t>Verkehrsmittel</t>
  </si>
  <si>
    <t>PKW Benzin</t>
  </si>
  <si>
    <t>bei "PKW" Bauart</t>
  </si>
  <si>
    <t>SUV</t>
  </si>
  <si>
    <t>Anzahl der Verkehrsmittel</t>
  </si>
  <si>
    <t>Personenzahl</t>
  </si>
  <si>
    <t>Kilometer einfache Wegstrecke</t>
  </si>
  <si>
    <t>in km</t>
  </si>
  <si>
    <r>
      <t>CO</t>
    </r>
    <r>
      <rPr>
        <sz val="7"/>
        <color theme="1"/>
        <rFont val="Arial"/>
        <family val="2"/>
      </rPr>
      <t>2</t>
    </r>
    <r>
      <rPr>
        <sz val="12"/>
        <color theme="1"/>
        <rFont val="Arial"/>
        <family val="2"/>
      </rPr>
      <t xml:space="preserve"> Ausstoß je Person</t>
    </r>
  </si>
  <si>
    <t>kg</t>
  </si>
  <si>
    <r>
      <t>CO</t>
    </r>
    <r>
      <rPr>
        <sz val="7"/>
        <color theme="1"/>
        <rFont val="Arial"/>
        <family val="2"/>
      </rPr>
      <t>2</t>
    </r>
    <r>
      <rPr>
        <sz val="12"/>
        <color theme="1"/>
        <rFont val="Arial"/>
        <family val="2"/>
      </rPr>
      <t xml:space="preserve"> Ausstoß insgesamt</t>
    </r>
  </si>
  <si>
    <t>Unterbringung und Verpflegung</t>
  </si>
  <si>
    <t>Veranstaltungsdauer</t>
  </si>
  <si>
    <t>Tag oder Tage</t>
  </si>
  <si>
    <r>
      <t>Unterbringung</t>
    </r>
    <r>
      <rPr>
        <sz val="8"/>
        <color theme="1"/>
        <rFont val="Arial"/>
        <family val="2"/>
      </rPr>
      <t xml:space="preserve"> (wird erst &gt; 1 Tag eingerechnet)</t>
    </r>
  </si>
  <si>
    <t>keine</t>
  </si>
  <si>
    <r>
      <t>CO</t>
    </r>
    <r>
      <rPr>
        <sz val="7"/>
        <color theme="1"/>
        <rFont val="Arial"/>
        <family val="2"/>
      </rPr>
      <t>2</t>
    </r>
    <r>
      <rPr>
        <sz val="12"/>
        <color theme="1"/>
        <rFont val="Arial"/>
        <family val="2"/>
      </rPr>
      <t xml:space="preserve"> Ausstoß je Person für Verpflegung</t>
    </r>
  </si>
  <si>
    <r>
      <t>CO</t>
    </r>
    <r>
      <rPr>
        <sz val="7"/>
        <color theme="1"/>
        <rFont val="Arial"/>
        <family val="2"/>
      </rPr>
      <t>2</t>
    </r>
    <r>
      <rPr>
        <sz val="12"/>
        <color theme="1"/>
        <rFont val="Arial"/>
        <family val="2"/>
      </rPr>
      <t xml:space="preserve"> Ausstoß je Person für Unterkunft</t>
    </r>
  </si>
  <si>
    <r>
      <t>CO</t>
    </r>
    <r>
      <rPr>
        <sz val="7"/>
        <color theme="1"/>
        <rFont val="Arial"/>
        <family val="2"/>
      </rPr>
      <t>2</t>
    </r>
    <r>
      <rPr>
        <sz val="12"/>
        <color theme="1"/>
        <rFont val="Arial"/>
        <family val="2"/>
      </rPr>
      <t xml:space="preserve"> Unterkunft und Verpflegung für alle</t>
    </r>
  </si>
  <si>
    <t>Ergebnisse</t>
  </si>
  <si>
    <r>
      <t>CO</t>
    </r>
    <r>
      <rPr>
        <sz val="7"/>
        <color theme="1"/>
        <rFont val="Arial"/>
        <family val="2"/>
      </rPr>
      <t>2</t>
    </r>
    <r>
      <rPr>
        <sz val="12"/>
        <color theme="1"/>
        <rFont val="Arial"/>
        <family val="2"/>
      </rPr>
      <t xml:space="preserve"> Ausstoß gesamt</t>
    </r>
  </si>
  <si>
    <r>
      <t>CO</t>
    </r>
    <r>
      <rPr>
        <sz val="7"/>
        <color theme="1"/>
        <rFont val="Arial"/>
        <family val="2"/>
      </rPr>
      <t>2</t>
    </r>
    <r>
      <rPr>
        <sz val="12"/>
        <color theme="1"/>
        <rFont val="Arial"/>
        <family val="2"/>
      </rPr>
      <t xml:space="preserve"> Ausstoß je Person gesamt</t>
    </r>
  </si>
  <si>
    <r>
      <t>CO</t>
    </r>
    <r>
      <rPr>
        <sz val="7"/>
        <color theme="1"/>
        <rFont val="Arial"/>
        <family val="2"/>
      </rPr>
      <t>2</t>
    </r>
    <r>
      <rPr>
        <sz val="12"/>
        <color theme="1"/>
        <rFont val="Arial"/>
        <family val="2"/>
      </rPr>
      <t xml:space="preserve"> Ausstoß je Person pro Tag</t>
    </r>
  </si>
  <si>
    <t>Auswertung</t>
  </si>
  <si>
    <r>
      <t>Um die Klimaerwärmung zu stoppen sind maximal 2t CO</t>
    </r>
    <r>
      <rPr>
        <b/>
        <sz val="6"/>
        <color theme="1"/>
        <rFont val="Arial"/>
        <family val="2"/>
      </rPr>
      <t>2</t>
    </r>
    <r>
      <rPr>
        <b/>
        <sz val="11"/>
        <color theme="1"/>
        <rFont val="Arial"/>
        <family val="2"/>
      </rPr>
      <t>/Kopf im Jahr zulässig!</t>
    </r>
  </si>
  <si>
    <t>kg/Tag</t>
  </si>
  <si>
    <r>
      <t>Der Durchschnittsverbrauch in Deutschland liegt bei ca. 10t CO</t>
    </r>
    <r>
      <rPr>
        <b/>
        <sz val="6"/>
        <color theme="1"/>
        <rFont val="Arial"/>
        <family val="2"/>
      </rPr>
      <t>2</t>
    </r>
    <r>
      <rPr>
        <b/>
        <sz val="11"/>
        <color theme="1"/>
        <rFont val="Arial"/>
        <family val="2"/>
      </rPr>
      <t>/Kopf im Jahr!</t>
    </r>
  </si>
  <si>
    <t>Personenteilung</t>
  </si>
  <si>
    <t>kg/2km</t>
  </si>
  <si>
    <t>Faktor</t>
  </si>
  <si>
    <t>km Faktor</t>
  </si>
  <si>
    <t>Verbrauch</t>
  </si>
  <si>
    <t>Fahrzeuge</t>
  </si>
  <si>
    <t>PKW Bauart</t>
  </si>
  <si>
    <t>Maximal Personen</t>
  </si>
  <si>
    <t>Unterbringung</t>
  </si>
  <si>
    <t>Verpflegung</t>
  </si>
  <si>
    <t>normal</t>
  </si>
  <si>
    <t xml:space="preserve">1 Tag </t>
  </si>
  <si>
    <t>PKW Diesel</t>
  </si>
  <si>
    <t>Biwak</t>
  </si>
  <si>
    <t>ab  2 Tage</t>
  </si>
  <si>
    <t>PKW Erdgas</t>
  </si>
  <si>
    <t>Kleinbus</t>
  </si>
  <si>
    <t>Camping</t>
  </si>
  <si>
    <t>Nächte</t>
  </si>
  <si>
    <t>PKW Hybrid</t>
  </si>
  <si>
    <t>Transporter</t>
  </si>
  <si>
    <t>DAV-Hütte</t>
  </si>
  <si>
    <t>PKW Elektro</t>
  </si>
  <si>
    <t>Wohnmobil</t>
  </si>
  <si>
    <t>Hotel/Pension/FeWo (einfach)</t>
  </si>
  <si>
    <t>ÖPNV</t>
  </si>
  <si>
    <t>Hotel Mittelklasse/FeWo gehoben</t>
  </si>
  <si>
    <t>Bahn</t>
  </si>
  <si>
    <t>Hotel Premium</t>
  </si>
  <si>
    <t>Fernbus</t>
  </si>
  <si>
    <t>Pedelec</t>
  </si>
  <si>
    <t>Personen zur Berechnung</t>
  </si>
  <si>
    <t>Fahrrad</t>
  </si>
  <si>
    <t>zu Fuss</t>
  </si>
  <si>
    <t>Flugzeug</t>
  </si>
  <si>
    <t>Tonnen/Jahr</t>
  </si>
  <si>
    <t>zulässig</t>
  </si>
  <si>
    <t>Durchschnitt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</si>
</sst>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0.0"/>
  </numFmts>
  <fonts count="1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20"/>
      <color theme="1"/>
      <name val="Arial"/>
      <family val="2"/>
    </font>
    <font>
      <b/>
      <sz val="8"/>
      <color theme="1"/>
      <name val="Arial"/>
      <family val="2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sz val="7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10"/>
      <color theme="1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sz val="16"/>
      <color rgb="FFFF0000"/>
      <name val="Arial"/>
      <family val="2"/>
    </font>
    <font>
      <b/>
      <sz val="14"/>
      <color rgb="FFC00000"/>
      <name val="Arial"/>
      <family val="2"/>
    </font>
    <font>
      <b/>
      <sz val="11"/>
      <color rgb="FFC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3" fillId="3" borderId="0" xfId="0" applyFont="1" applyFill="1"/>
    <xf numFmtId="0" fontId="2" fillId="3" borderId="0" xfId="0" applyFont="1" applyFill="1" applyAlignment="1">
      <alignment horizontal="right" vertical="center"/>
    </xf>
    <xf numFmtId="0" fontId="3" fillId="3" borderId="0" xfId="0" applyFont="1" applyFill="1" applyAlignment="1">
      <alignment horizontal="right" vertical="center"/>
    </xf>
    <xf numFmtId="0" fontId="1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right"/>
    </xf>
    <xf numFmtId="2" fontId="2" fillId="3" borderId="0" xfId="0" applyNumberFormat="1" applyFont="1" applyFill="1" applyAlignment="1">
      <alignment horizontal="center" vertical="center"/>
    </xf>
    <xf numFmtId="2" fontId="2" fillId="3" borderId="0" xfId="1" applyNumberFormat="1" applyFont="1" applyFill="1" applyAlignment="1">
      <alignment horizontal="center" vertical="center"/>
    </xf>
    <xf numFmtId="1" fontId="0" fillId="0" borderId="0" xfId="0" applyNumberFormat="1"/>
    <xf numFmtId="2" fontId="0" fillId="0" borderId="0" xfId="0" applyNumberFormat="1"/>
    <xf numFmtId="0" fontId="14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 vertical="center"/>
    </xf>
    <xf numFmtId="0" fontId="17" fillId="3" borderId="0" xfId="0" applyFont="1" applyFill="1"/>
    <xf numFmtId="9" fontId="17" fillId="3" borderId="0" xfId="0" applyNumberFormat="1" applyFont="1" applyFill="1" applyAlignment="1">
      <alignment horizontal="center" vertical="center"/>
    </xf>
    <xf numFmtId="9" fontId="17" fillId="3" borderId="0" xfId="0" applyNumberFormat="1" applyFont="1" applyFill="1" applyAlignment="1">
      <alignment horizontal="center"/>
    </xf>
    <xf numFmtId="0" fontId="18" fillId="3" borderId="0" xfId="0" applyFont="1" applyFill="1" applyAlignment="1">
      <alignment horizontal="right" vertical="center"/>
    </xf>
    <xf numFmtId="0" fontId="13" fillId="0" borderId="0" xfId="0" applyFont="1" applyAlignment="1" applyProtection="1">
      <alignment horizontal="center" vertical="center"/>
      <protection locked="0"/>
    </xf>
    <xf numFmtId="1" fontId="13" fillId="0" borderId="0" xfId="0" applyNumberFormat="1" applyFont="1" applyAlignment="1" applyProtection="1">
      <alignment horizontal="center" vertical="center"/>
      <protection locked="0"/>
    </xf>
    <xf numFmtId="2" fontId="13" fillId="0" borderId="0" xfId="0" applyNumberFormat="1" applyFont="1" applyAlignment="1" applyProtection="1">
      <alignment horizontal="center" vertical="center"/>
      <protection locked="0"/>
    </xf>
    <xf numFmtId="164" fontId="13" fillId="0" borderId="0" xfId="0" applyNumberFormat="1" applyFont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3" fillId="2" borderId="0" xfId="0" applyFont="1" applyFill="1" applyAlignment="1"/>
    <xf numFmtId="0" fontId="10" fillId="3" borderId="0" xfId="0" applyFont="1" applyFill="1" applyAlignment="1"/>
    <xf numFmtId="0" fontId="1" fillId="0" borderId="0" xfId="0" applyFont="1" applyAlignment="1"/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586068</xdr:colOff>
      <xdr:row>0</xdr:row>
      <xdr:rowOff>9525</xdr:rowOff>
    </xdr:from>
    <xdr:to>
      <xdr:col>6</xdr:col>
      <xdr:colOff>752475</xdr:colOff>
      <xdr:row>0</xdr:row>
      <xdr:rowOff>695325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3418" y="9525"/>
          <a:ext cx="1195107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abSelected="1" workbookViewId="0">
      <selection activeCell="E15" sqref="E15"/>
    </sheetView>
  </sheetViews>
  <sheetFormatPr defaultColWidth="11.42578125" defaultRowHeight="14.25"/>
  <cols>
    <col min="1" max="2" width="11.42578125" style="1"/>
    <col min="3" max="3" width="46.7109375" style="1" customWidth="1"/>
    <col min="4" max="4" width="40.42578125" style="1" bestFit="1" customWidth="1"/>
    <col min="5" max="5" width="29.140625" style="1" customWidth="1"/>
    <col min="6" max="6" width="15.42578125" style="1" customWidth="1"/>
    <col min="7" max="16384" width="11.42578125" style="1"/>
  </cols>
  <sheetData>
    <row r="1" spans="1:7" ht="57" customHeight="1">
      <c r="A1" s="22" t="s">
        <v>0</v>
      </c>
      <c r="B1" s="22"/>
      <c r="C1" s="22"/>
      <c r="D1" s="22"/>
      <c r="E1" s="22"/>
      <c r="F1" s="22"/>
      <c r="G1" s="22"/>
    </row>
    <row r="2" spans="1:7" ht="18">
      <c r="A2" s="25"/>
      <c r="B2" s="23" t="s">
        <v>1</v>
      </c>
      <c r="C2" s="23"/>
      <c r="D2" s="23"/>
      <c r="E2" s="23"/>
      <c r="F2" s="23"/>
      <c r="G2" s="25"/>
    </row>
    <row r="3" spans="1:7" ht="15">
      <c r="A3" s="25"/>
      <c r="B3" s="2"/>
      <c r="C3" s="2"/>
      <c r="D3" s="3" t="s">
        <v>2</v>
      </c>
      <c r="E3" s="18" t="s">
        <v>3</v>
      </c>
      <c r="F3" s="2"/>
      <c r="G3" s="25"/>
    </row>
    <row r="4" spans="1:7" ht="15">
      <c r="A4" s="25"/>
      <c r="B4" s="11" t="str">
        <f>IF(VLOOKUP(E3,Daten!A2:B13,2,FALSE)=0,(IF(E4="normal","","Achtung Fehleingabe, geht nicht in die Berechnung ein")),"")</f>
        <v/>
      </c>
      <c r="C4" s="2"/>
      <c r="D4" s="3" t="s">
        <v>4</v>
      </c>
      <c r="E4" s="18" t="s">
        <v>5</v>
      </c>
      <c r="F4" s="2"/>
      <c r="G4" s="25"/>
    </row>
    <row r="5" spans="1:7" ht="15">
      <c r="A5" s="25"/>
      <c r="B5" s="2"/>
      <c r="C5" s="2"/>
      <c r="D5" s="3"/>
      <c r="E5" s="5"/>
      <c r="F5" s="2"/>
      <c r="G5" s="25"/>
    </row>
    <row r="6" spans="1:7" ht="13.5" customHeight="1">
      <c r="A6" s="25"/>
      <c r="B6" s="11" t="str">
        <f>IF(VLOOKUP(E3,Daten!A2:B13,2,FALSE)=0,(IF(E6=1,"","Bitte Menge 1 bei gewähltem Verkehrsmittel eingeben!")),"")</f>
        <v/>
      </c>
      <c r="C6" s="2"/>
      <c r="D6" s="3" t="s">
        <v>6</v>
      </c>
      <c r="E6" s="19">
        <v>1</v>
      </c>
      <c r="F6" s="2"/>
      <c r="G6" s="25"/>
    </row>
    <row r="7" spans="1:7" ht="13.5" customHeight="1">
      <c r="A7" s="25"/>
      <c r="B7" s="11" t="str">
        <f>IF(Daten!J10/'CO2 Rechner'!E6&gt;VLOOKUP('CO2 Rechner'!E4,Daten!H2:J6,3,FALSE),"Zu viele Nutzer je Fahrzeug, bitte prüfen!",(IF(E6&gt;E7,"Bitte Fahrzeugmenge prüfen!","")))</f>
        <v/>
      </c>
      <c r="C7" s="2"/>
      <c r="D7" s="3" t="s">
        <v>7</v>
      </c>
      <c r="E7" s="19">
        <v>2</v>
      </c>
      <c r="F7" s="2"/>
      <c r="G7" s="25"/>
    </row>
    <row r="8" spans="1:7" ht="15">
      <c r="A8" s="25"/>
      <c r="B8" s="2"/>
      <c r="C8" s="2"/>
      <c r="D8" s="3" t="s">
        <v>8</v>
      </c>
      <c r="E8" s="20">
        <v>100</v>
      </c>
      <c r="F8" s="2" t="s">
        <v>9</v>
      </c>
      <c r="G8" s="25"/>
    </row>
    <row r="9" spans="1:7" ht="15">
      <c r="A9" s="25"/>
      <c r="B9" s="2"/>
      <c r="C9" s="2"/>
      <c r="D9" s="3" t="s">
        <v>10</v>
      </c>
      <c r="E9" s="7">
        <f>E10/(IF(VLOOKUP(E3,Daten!A2:B13,2,FALSE)=0,1,E7))</f>
        <v>23.279999999999998</v>
      </c>
      <c r="F9" s="2" t="s">
        <v>11</v>
      </c>
      <c r="G9" s="25"/>
    </row>
    <row r="10" spans="1:7" ht="15">
      <c r="A10" s="25"/>
      <c r="B10" s="2"/>
      <c r="C10" s="2"/>
      <c r="D10" s="3" t="s">
        <v>12</v>
      </c>
      <c r="E10" s="7">
        <f>E8*(VLOOKUP(E3,Daten!A2:F13,6,FALSE))*(VLOOKUP(E3,Daten!A2:G13,7,FALSE))</f>
        <v>46.559999999999995</v>
      </c>
      <c r="F10" s="2" t="s">
        <v>11</v>
      </c>
      <c r="G10" s="25"/>
    </row>
    <row r="11" spans="1:7" ht="20.25">
      <c r="A11" s="25"/>
      <c r="B11" s="2"/>
      <c r="C11" s="2"/>
      <c r="D11" s="13" t="str">
        <f>IF((E8&gt;125)*AND(E14&lt;1.0001),("Achtung für einen Tagesausflug ist es nicht sinnvoll mehr als 250km zu fahren !"),(""))</f>
        <v/>
      </c>
      <c r="E11" s="3"/>
      <c r="F11" s="2"/>
      <c r="G11" s="25"/>
    </row>
    <row r="12" spans="1:7" ht="15">
      <c r="A12" s="25"/>
      <c r="B12" s="2"/>
      <c r="C12" s="2"/>
      <c r="D12" s="3"/>
      <c r="E12" s="3"/>
      <c r="F12" s="2"/>
      <c r="G12" s="25"/>
    </row>
    <row r="13" spans="1:7" ht="18">
      <c r="A13" s="25"/>
      <c r="B13" s="23" t="s">
        <v>13</v>
      </c>
      <c r="C13" s="23"/>
      <c r="D13" s="23"/>
      <c r="E13" s="23"/>
      <c r="F13" s="23"/>
      <c r="G13" s="25"/>
    </row>
    <row r="14" spans="1:7">
      <c r="A14" s="25"/>
      <c r="B14" s="2"/>
      <c r="C14" s="2"/>
      <c r="D14" s="4" t="s">
        <v>14</v>
      </c>
      <c r="E14" s="21">
        <v>1</v>
      </c>
      <c r="F14" s="2" t="s">
        <v>15</v>
      </c>
      <c r="G14" s="25"/>
    </row>
    <row r="15" spans="1:7">
      <c r="A15" s="25"/>
      <c r="B15" s="2"/>
      <c r="C15" s="2"/>
      <c r="D15" s="4" t="s">
        <v>16</v>
      </c>
      <c r="E15" s="18" t="s">
        <v>17</v>
      </c>
      <c r="F15" s="2"/>
      <c r="G15" s="25"/>
    </row>
    <row r="16" spans="1:7" ht="15">
      <c r="A16" s="25"/>
      <c r="B16" s="2"/>
      <c r="C16" s="2"/>
      <c r="D16" s="3" t="s">
        <v>18</v>
      </c>
      <c r="E16" s="8">
        <f>Daten!S5</f>
        <v>1.6</v>
      </c>
      <c r="F16" s="2" t="s">
        <v>11</v>
      </c>
      <c r="G16" s="25"/>
    </row>
    <row r="17" spans="1:7" ht="15">
      <c r="A17" s="25"/>
      <c r="B17" s="2"/>
      <c r="C17" s="2"/>
      <c r="D17" s="3" t="s">
        <v>19</v>
      </c>
      <c r="E17" s="8">
        <f>VLOOKUP(E15,Daten!N2:P8,3,FALSE)*Daten!S4</f>
        <v>0</v>
      </c>
      <c r="F17" s="2" t="s">
        <v>11</v>
      </c>
      <c r="G17" s="25"/>
    </row>
    <row r="18" spans="1:7" ht="15">
      <c r="A18" s="25"/>
      <c r="B18" s="2"/>
      <c r="C18" s="2"/>
      <c r="D18" s="3" t="s">
        <v>20</v>
      </c>
      <c r="E18" s="8">
        <f>(E16+E17)*E7</f>
        <v>3.2</v>
      </c>
      <c r="F18" s="2" t="s">
        <v>11</v>
      </c>
      <c r="G18" s="25"/>
    </row>
    <row r="19" spans="1:7" ht="18">
      <c r="A19" s="25"/>
      <c r="B19" s="23" t="s">
        <v>21</v>
      </c>
      <c r="C19" s="23"/>
      <c r="D19" s="23"/>
      <c r="E19" s="23"/>
      <c r="F19" s="23"/>
      <c r="G19" s="25"/>
    </row>
    <row r="20" spans="1:7" ht="15">
      <c r="A20" s="25"/>
      <c r="B20" s="2"/>
      <c r="C20" s="2"/>
      <c r="D20" s="3" t="s">
        <v>22</v>
      </c>
      <c r="E20" s="7">
        <f>E18+E10</f>
        <v>49.76</v>
      </c>
      <c r="F20" s="2" t="s">
        <v>11</v>
      </c>
      <c r="G20" s="25"/>
    </row>
    <row r="21" spans="1:7" ht="15">
      <c r="A21" s="25"/>
      <c r="B21" s="2"/>
      <c r="C21" s="2"/>
      <c r="D21" s="3" t="s">
        <v>23</v>
      </c>
      <c r="E21" s="7">
        <f>E20/E7</f>
        <v>24.88</v>
      </c>
      <c r="F21" s="2" t="s">
        <v>11</v>
      </c>
      <c r="G21" s="25"/>
    </row>
    <row r="22" spans="1:7" ht="15">
      <c r="A22" s="25"/>
      <c r="B22" s="2"/>
      <c r="C22" s="2"/>
      <c r="D22" s="3" t="s">
        <v>24</v>
      </c>
      <c r="E22" s="7">
        <f>E21/E14</f>
        <v>24.88</v>
      </c>
      <c r="F22" s="2" t="s">
        <v>11</v>
      </c>
      <c r="G22" s="25"/>
    </row>
    <row r="23" spans="1:7" ht="18.75">
      <c r="A23" s="25"/>
      <c r="B23" s="23" t="s">
        <v>25</v>
      </c>
      <c r="C23" s="24"/>
      <c r="D23" s="24"/>
      <c r="E23" s="24"/>
      <c r="F23" s="24"/>
      <c r="G23" s="25"/>
    </row>
    <row r="24" spans="1:7" ht="15">
      <c r="A24" s="25"/>
      <c r="B24" s="2"/>
      <c r="C24" s="26" t="s">
        <v>26</v>
      </c>
      <c r="D24" s="27"/>
      <c r="E24" s="6"/>
      <c r="F24" s="2"/>
      <c r="G24" s="25"/>
    </row>
    <row r="25" spans="1:7">
      <c r="A25" s="25"/>
      <c r="B25" s="2"/>
      <c r="C25" s="2"/>
      <c r="D25" s="4" t="str">
        <f>IF(E25=0,"Derzu lässige Kohlendioxidausstoß wurde nicht überschritten!","Der zulässige Kohledioxidausstoß/Tag wurde überschritten um:")</f>
        <v>Der zulässige Kohledioxidausstoß/Tag wurde überschritten um:</v>
      </c>
      <c r="E25" s="6">
        <f>IF((ROUND(E22-(Daten!B17*1000/365),2))&gt;0,(ROUND(E22-(Daten!B17*1000/365),2)),0)</f>
        <v>19.399999999999999</v>
      </c>
      <c r="F25" s="2" t="s">
        <v>27</v>
      </c>
      <c r="G25" s="25"/>
    </row>
    <row r="26" spans="1:7" ht="18">
      <c r="A26" s="25"/>
      <c r="B26" s="2"/>
      <c r="C26" s="2"/>
      <c r="D26" s="17" t="str">
        <f>IF(E25=0,"Super Ökobilanz","das entspricht:")</f>
        <v>das entspricht:</v>
      </c>
      <c r="E26" s="16">
        <f>IF(E25=0,"☺☺☺☺☺☺☺☺☺",((E22*365/(Daten!B17*1000))-1))</f>
        <v>3.5405999999999995</v>
      </c>
      <c r="F26" s="12"/>
      <c r="G26" s="25"/>
    </row>
    <row r="27" spans="1:7" ht="15">
      <c r="A27" s="25"/>
      <c r="B27" s="2"/>
      <c r="C27" s="26" t="s">
        <v>28</v>
      </c>
      <c r="D27" s="27"/>
      <c r="E27" s="6"/>
      <c r="F27" s="2"/>
      <c r="G27" s="25"/>
    </row>
    <row r="28" spans="1:7">
      <c r="A28" s="25"/>
      <c r="B28" s="2"/>
      <c r="C28" s="2"/>
      <c r="D28" s="4"/>
      <c r="E28" s="6">
        <f>IF((ROUND(E22-(Daten!B18*1000/365),2))&gt;0,(ROUND(E22-(Daten!B18*1000/365),2)),0)</f>
        <v>0</v>
      </c>
      <c r="F28" s="2" t="s">
        <v>27</v>
      </c>
      <c r="G28" s="25"/>
    </row>
    <row r="29" spans="1:7" ht="18">
      <c r="A29" s="25"/>
      <c r="B29" s="2"/>
      <c r="C29" s="2"/>
      <c r="D29" s="17" t="str">
        <f>IF(E28=0,IF(E25=0,"","ganz gut"),"das entspricht:")</f>
        <v>ganz gut</v>
      </c>
      <c r="E29" s="15" t="str">
        <f>IF(E28=0,"☺☺☺",((E22*365/(Daten!B18*1000))-1))</f>
        <v>☺☺☺</v>
      </c>
      <c r="F29" s="2"/>
      <c r="G29" s="25"/>
    </row>
    <row r="30" spans="1:7" ht="18">
      <c r="A30" s="25"/>
      <c r="B30" s="14" t="str">
        <f>IF(E25=0,"Super der zulässige Ausstoß an Kohlendioxid, um die globale Erwärmung zu stoppen wurde unterschritten!",(IF(E28=0,"     Die Unternehmung liegt noch unter dem durchschnittlichen Ausstoß an Kohlendioxid in Deutschland!","")))</f>
        <v xml:space="preserve">     Die Unternehmung liegt noch unter dem durchschnittlichen Ausstoß an Kohlendioxid in Deutschland!</v>
      </c>
      <c r="C30" s="2"/>
      <c r="D30" s="4"/>
      <c r="E30" s="4"/>
      <c r="F30" s="2"/>
      <c r="G30" s="25"/>
    </row>
    <row r="31" spans="1:7">
      <c r="A31" s="25"/>
      <c r="B31" s="25"/>
      <c r="C31" s="25"/>
      <c r="D31" s="25"/>
      <c r="E31" s="25"/>
      <c r="F31" s="25"/>
      <c r="G31" s="25"/>
    </row>
  </sheetData>
  <sheetProtection sheet="1" objects="1" scenarios="1" selectLockedCells="1"/>
  <mergeCells count="10">
    <mergeCell ref="A1:G1"/>
    <mergeCell ref="A2:A30"/>
    <mergeCell ref="A31:G31"/>
    <mergeCell ref="G2:G30"/>
    <mergeCell ref="B2:F2"/>
    <mergeCell ref="B13:F13"/>
    <mergeCell ref="B19:F19"/>
    <mergeCell ref="B23:F23"/>
    <mergeCell ref="C24:D24"/>
    <mergeCell ref="C27:D27"/>
  </mergeCells>
  <pageMargins left="0.7" right="0.7" top="0.78740157499999996" bottom="0.78740157499999996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Daten!$A$2:$A$13</xm:f>
          </x14:formula1>
          <xm:sqref>E3</xm:sqref>
        </x14:dataValidation>
        <x14:dataValidation type="list" allowBlank="1" showInputMessage="1" showErrorMessage="1" xr:uid="{00000000-0002-0000-0000-000001000000}">
          <x14:formula1>
            <xm:f>Daten!$H$2:$H$6</xm:f>
          </x14:formula1>
          <xm:sqref>E4</xm:sqref>
        </x14:dataValidation>
        <x14:dataValidation type="list" allowBlank="1" showInputMessage="1" showErrorMessage="1" xr:uid="{00000000-0002-0000-0000-000002000000}">
          <x14:formula1>
            <xm:f>Daten!$N$2:$N$8</xm:f>
          </x14:formula1>
          <xm:sqref>E15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8"/>
  <sheetViews>
    <sheetView workbookViewId="0">
      <selection activeCell="C2" sqref="C2"/>
    </sheetView>
  </sheetViews>
  <sheetFormatPr defaultColWidth="11.42578125" defaultRowHeight="15"/>
  <sheetData>
    <row r="1" spans="1:19">
      <c r="A1" t="s">
        <v>2</v>
      </c>
      <c r="B1" t="s">
        <v>29</v>
      </c>
      <c r="C1" t="s">
        <v>30</v>
      </c>
      <c r="D1" t="s">
        <v>31</v>
      </c>
      <c r="E1" t="s">
        <v>32</v>
      </c>
      <c r="F1" t="s">
        <v>33</v>
      </c>
      <c r="G1" t="s">
        <v>34</v>
      </c>
      <c r="H1" t="s">
        <v>35</v>
      </c>
      <c r="I1" t="s">
        <v>31</v>
      </c>
      <c r="J1" t="s">
        <v>36</v>
      </c>
      <c r="N1" t="s">
        <v>37</v>
      </c>
      <c r="P1" t="s">
        <v>11</v>
      </c>
      <c r="Q1" t="s">
        <v>38</v>
      </c>
      <c r="R1" t="s">
        <v>11</v>
      </c>
    </row>
    <row r="2" spans="1:19">
      <c r="A2" t="s">
        <v>3</v>
      </c>
      <c r="B2" s="9">
        <f>ROUNDUP('CO2 Rechner'!E7,0)*1</f>
        <v>2</v>
      </c>
      <c r="C2">
        <v>0.4</v>
      </c>
      <c r="D2" s="10">
        <f>I8</f>
        <v>1.2</v>
      </c>
      <c r="E2">
        <f>IF('CO2 Rechner'!E8&gt;50,(IF('CO2 Rechner'!E8&gt;80,0.97,0.985)),1)</f>
        <v>0.97</v>
      </c>
      <c r="F2">
        <f>C2*D2*E2</f>
        <v>0.46559999999999996</v>
      </c>
      <c r="G2" s="9">
        <f>'CO2 Rechner'!E6</f>
        <v>1</v>
      </c>
      <c r="H2" t="s">
        <v>39</v>
      </c>
      <c r="I2">
        <v>1</v>
      </c>
      <c r="J2">
        <v>5</v>
      </c>
      <c r="N2" t="s">
        <v>17</v>
      </c>
      <c r="P2">
        <v>0</v>
      </c>
      <c r="Q2" t="s">
        <v>40</v>
      </c>
      <c r="R2">
        <v>1.6</v>
      </c>
    </row>
    <row r="3" spans="1:19">
      <c r="A3" t="s">
        <v>41</v>
      </c>
      <c r="B3" s="9">
        <f>ROUNDUP('CO2 Rechner'!E7,0)*1</f>
        <v>2</v>
      </c>
      <c r="C3">
        <v>0.432</v>
      </c>
      <c r="D3" s="10">
        <f>I8</f>
        <v>1.2</v>
      </c>
      <c r="E3">
        <f>IF('CO2 Rechner'!E8&gt;50,(IF('CO2 Rechner'!E8&gt;80,0.97,0.985)),1)</f>
        <v>0.97</v>
      </c>
      <c r="F3">
        <f t="shared" ref="F3:F13" si="0">C3*D3*E3</f>
        <v>0.50284799999999996</v>
      </c>
      <c r="G3" s="9">
        <f>'CO2 Rechner'!E6</f>
        <v>1</v>
      </c>
      <c r="H3" t="s">
        <v>5</v>
      </c>
      <c r="I3">
        <v>1.2</v>
      </c>
      <c r="J3">
        <v>5</v>
      </c>
      <c r="N3" t="s">
        <v>42</v>
      </c>
      <c r="P3">
        <v>0.01</v>
      </c>
      <c r="Q3" t="s">
        <v>43</v>
      </c>
      <c r="R3">
        <v>4.7</v>
      </c>
    </row>
    <row r="4" spans="1:19">
      <c r="A4" t="s">
        <v>44</v>
      </c>
      <c r="B4" s="9">
        <f>ROUNDUP('CO2 Rechner'!E7,0)*1</f>
        <v>2</v>
      </c>
      <c r="C4">
        <v>0.34</v>
      </c>
      <c r="D4" s="10">
        <f>I8</f>
        <v>1.2</v>
      </c>
      <c r="E4">
        <f>IF('CO2 Rechner'!E8&gt;50,(IF('CO2 Rechner'!E8&gt;80,0.97,0.985)),1)</f>
        <v>0.97</v>
      </c>
      <c r="F4">
        <f t="shared" si="0"/>
        <v>0.39576</v>
      </c>
      <c r="G4" s="9">
        <f>'CO2 Rechner'!E6</f>
        <v>1</v>
      </c>
      <c r="H4" t="s">
        <v>45</v>
      </c>
      <c r="I4">
        <v>1.3</v>
      </c>
      <c r="J4">
        <v>7</v>
      </c>
      <c r="N4" t="s">
        <v>46</v>
      </c>
      <c r="P4">
        <v>1.5</v>
      </c>
      <c r="R4" t="s">
        <v>47</v>
      </c>
      <c r="S4">
        <f>IF('CO2 Rechner'!E14&gt;1,ROUNDUP('CO2 Rechner'!E14,0)-1,0)</f>
        <v>0</v>
      </c>
    </row>
    <row r="5" spans="1:19">
      <c r="A5" t="s">
        <v>48</v>
      </c>
      <c r="B5" s="9">
        <f>ROUNDUP('CO2 Rechner'!E7,0)*1</f>
        <v>2</v>
      </c>
      <c r="C5">
        <v>0.28399999999999997</v>
      </c>
      <c r="D5" s="10">
        <f>I8</f>
        <v>1.2</v>
      </c>
      <c r="E5">
        <f>IF('CO2 Rechner'!E8&gt;50,(IF('CO2 Rechner'!E8&gt;80,0.97,0.985)),1)</f>
        <v>0.97</v>
      </c>
      <c r="F5">
        <f t="shared" si="0"/>
        <v>0.33057599999999993</v>
      </c>
      <c r="G5" s="9">
        <f>'CO2 Rechner'!E6</f>
        <v>1</v>
      </c>
      <c r="H5" t="s">
        <v>49</v>
      </c>
      <c r="I5">
        <v>1.65</v>
      </c>
      <c r="J5">
        <v>10</v>
      </c>
      <c r="N5" t="s">
        <v>50</v>
      </c>
      <c r="P5">
        <v>3.1</v>
      </c>
      <c r="S5">
        <f>IF('CO2 Rechner'!E14=1,Daten!R2,(IF('CO2 Rechner'!E14&gt;1,((ROUNDUP('CO2 Rechner'!E14,0))-1)*Daten!R3,0)))</f>
        <v>1.6</v>
      </c>
    </row>
    <row r="6" spans="1:19">
      <c r="A6" t="s">
        <v>51</v>
      </c>
      <c r="B6" s="9">
        <f>ROUNDUP('CO2 Rechner'!E7,0)*1</f>
        <v>2</v>
      </c>
      <c r="C6">
        <v>0.27200000000000002</v>
      </c>
      <c r="D6" s="10">
        <f>I8</f>
        <v>1.2</v>
      </c>
      <c r="E6">
        <f>IF('CO2 Rechner'!E8&gt;50,(IF('CO2 Rechner'!E8&gt;80,0.97,0.985)),1)</f>
        <v>0.97</v>
      </c>
      <c r="F6">
        <f t="shared" si="0"/>
        <v>0.316608</v>
      </c>
      <c r="G6" s="9">
        <f>'CO2 Rechner'!E6</f>
        <v>1</v>
      </c>
      <c r="H6" t="s">
        <v>52</v>
      </c>
      <c r="I6">
        <v>1.7</v>
      </c>
      <c r="J6">
        <v>5</v>
      </c>
      <c r="N6" t="s">
        <v>53</v>
      </c>
      <c r="P6">
        <v>20</v>
      </c>
    </row>
    <row r="7" spans="1:19">
      <c r="A7" t="s">
        <v>54</v>
      </c>
      <c r="B7" s="9">
        <v>0</v>
      </c>
      <c r="C7">
        <v>0.128</v>
      </c>
      <c r="D7" s="10">
        <f>'CO2 Rechner'!E7</f>
        <v>2</v>
      </c>
      <c r="E7">
        <v>1</v>
      </c>
      <c r="F7">
        <f t="shared" si="0"/>
        <v>0.25600000000000001</v>
      </c>
      <c r="G7">
        <v>1</v>
      </c>
      <c r="N7" t="s">
        <v>55</v>
      </c>
      <c r="P7">
        <v>25</v>
      </c>
    </row>
    <row r="8" spans="1:19">
      <c r="A8" t="s">
        <v>56</v>
      </c>
      <c r="B8">
        <v>0</v>
      </c>
      <c r="C8">
        <v>7.1999999999999995E-2</v>
      </c>
      <c r="D8" s="10">
        <f>'CO2 Rechner'!E7</f>
        <v>2</v>
      </c>
      <c r="E8">
        <v>1</v>
      </c>
      <c r="F8">
        <f t="shared" si="0"/>
        <v>0.14399999999999999</v>
      </c>
      <c r="G8">
        <v>1</v>
      </c>
      <c r="H8" t="s">
        <v>31</v>
      </c>
      <c r="I8">
        <f>VLOOKUP('CO2 Rechner'!E4,H2:J6,2,FALSE)</f>
        <v>1.2</v>
      </c>
      <c r="N8" t="s">
        <v>57</v>
      </c>
      <c r="P8">
        <v>38</v>
      </c>
    </row>
    <row r="9" spans="1:19">
      <c r="A9" t="s">
        <v>58</v>
      </c>
      <c r="B9">
        <v>0</v>
      </c>
      <c r="C9">
        <v>4.5999999999999999E-2</v>
      </c>
      <c r="D9" s="10">
        <f>'CO2 Rechner'!E7</f>
        <v>2</v>
      </c>
      <c r="E9">
        <v>1</v>
      </c>
      <c r="F9">
        <f t="shared" si="0"/>
        <v>9.1999999999999998E-2</v>
      </c>
      <c r="G9">
        <v>1</v>
      </c>
    </row>
    <row r="10" spans="1:19">
      <c r="A10" t="s">
        <v>59</v>
      </c>
      <c r="B10">
        <v>0</v>
      </c>
      <c r="C10">
        <v>8.0000000000000002E-3</v>
      </c>
      <c r="D10" s="10">
        <f>'CO2 Rechner'!E7</f>
        <v>2</v>
      </c>
      <c r="E10">
        <v>1</v>
      </c>
      <c r="F10">
        <f t="shared" si="0"/>
        <v>1.6E-2</v>
      </c>
      <c r="G10">
        <v>1</v>
      </c>
      <c r="H10" t="s">
        <v>60</v>
      </c>
      <c r="J10">
        <f>IF(VLOOKUP('CO2 Rechner'!E3,Daten!A2:B13,2,FALSE)&gt;0,VLOOKUP('CO2 Rechner'!E3,Daten!A2:B13,2,FALSE),1)</f>
        <v>2</v>
      </c>
    </row>
    <row r="11" spans="1:19">
      <c r="A11" t="s">
        <v>61</v>
      </c>
      <c r="B11">
        <v>0</v>
      </c>
      <c r="C11">
        <v>1E-4</v>
      </c>
      <c r="D11" s="10">
        <f>'CO2 Rechner'!E7</f>
        <v>2</v>
      </c>
      <c r="E11">
        <v>1</v>
      </c>
      <c r="F11">
        <f t="shared" si="0"/>
        <v>2.0000000000000001E-4</v>
      </c>
      <c r="G11">
        <v>1</v>
      </c>
    </row>
    <row r="12" spans="1:19">
      <c r="A12" t="s">
        <v>62</v>
      </c>
      <c r="B12">
        <v>0</v>
      </c>
      <c r="C12">
        <v>1E-4</v>
      </c>
      <c r="D12" s="10">
        <f>'CO2 Rechner'!E7</f>
        <v>2</v>
      </c>
      <c r="E12">
        <v>1</v>
      </c>
      <c r="F12">
        <f t="shared" si="0"/>
        <v>2.0000000000000001E-4</v>
      </c>
      <c r="G12">
        <v>1</v>
      </c>
    </row>
    <row r="13" spans="1:19">
      <c r="A13" t="s">
        <v>63</v>
      </c>
      <c r="B13">
        <v>0</v>
      </c>
      <c r="C13">
        <v>0.42199999999999999</v>
      </c>
      <c r="D13" s="10">
        <f>'CO2 Rechner'!E7</f>
        <v>2</v>
      </c>
      <c r="E13">
        <v>1</v>
      </c>
      <c r="F13">
        <f t="shared" si="0"/>
        <v>0.84399999999999997</v>
      </c>
      <c r="G13">
        <v>1</v>
      </c>
    </row>
    <row r="16" spans="1:19">
      <c r="B16" t="s">
        <v>64</v>
      </c>
    </row>
    <row r="17" spans="1:10">
      <c r="A17" t="s">
        <v>65</v>
      </c>
      <c r="B17">
        <v>2</v>
      </c>
      <c r="J17">
        <f>VLOOKUP('CO2 Rechner'!E3,Daten!A2:B13,2,FALSE)</f>
        <v>2</v>
      </c>
    </row>
    <row r="18" spans="1:10">
      <c r="A18" t="s">
        <v>66</v>
      </c>
      <c r="B18">
        <v>10</v>
      </c>
    </row>
  </sheetData>
  <sheetProtection algorithmName="SHA-512" hashValue="NY5eFg90LlqzFAZtonKGydtnjuCIdqrmDUTch6TDCQXVIvc+NdjqLqtApWvdpiBLrK2V+/1cCwrUiQb5tb+qBw==" saltValue="bhwUMf4m1CmcAuvCqbvjvA==" spinCount="100000" sheet="1" objects="1" scenarios="1"/>
  <pageMargins left="0.7" right="0.7" top="0.78740157499999996" bottom="0.78740157499999996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'CO2 Rechner'!$E$3</xm:f>
          </x14:formula1>
          <xm:sqref>A2:A13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1C60F3C0C584243A459B062A166ED27" ma:contentTypeVersion="8" ma:contentTypeDescription="Ein neues Dokument erstellen." ma:contentTypeScope="" ma:versionID="267c047ac19948def6248873e801c7c5">
  <xsd:schema xmlns:xsd="http://www.w3.org/2001/XMLSchema" xmlns:xs="http://www.w3.org/2001/XMLSchema" xmlns:p="http://schemas.microsoft.com/office/2006/metadata/properties" xmlns:ns2="a8eace5b-4bb8-4d7d-8e45-5e7e9b451511" targetNamespace="http://schemas.microsoft.com/office/2006/metadata/properties" ma:root="true" ma:fieldsID="6af0e229f00725972b4739f6ffc29cde" ns2:_="">
    <xsd:import namespace="a8eace5b-4bb8-4d7d-8e45-5e7e9b4515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eace5b-4bb8-4d7d-8e45-5e7e9b4515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CCFBC7-2A72-4822-AE7D-E7BF4B13A5FE}"/>
</file>

<file path=customXml/itemProps2.xml><?xml version="1.0" encoding="utf-8"?>
<ds:datastoreItem xmlns:ds="http://schemas.openxmlformats.org/officeDocument/2006/customXml" ds:itemID="{8E367BE6-A361-4311-A7B8-1F13F717842D}"/>
</file>

<file path=customXml/itemProps3.xml><?xml version="1.0" encoding="utf-8"?>
<ds:datastoreItem xmlns:ds="http://schemas.openxmlformats.org/officeDocument/2006/customXml" ds:itemID="{AB1BB6FA-CA3C-449B-96CC-4F31DE487C7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Ulrich Hoeding</dc:creator>
  <cp:keywords/>
  <dc:description/>
  <cp:lastModifiedBy>Ulrich Hoeding (DAV Magdeburg)</cp:lastModifiedBy>
  <cp:revision/>
  <dcterms:created xsi:type="dcterms:W3CDTF">2023-02-12T10:57:53Z</dcterms:created>
  <dcterms:modified xsi:type="dcterms:W3CDTF">2023-02-22T15:30:15Z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0x01010011C60F3C0C584243A459B062A166ED27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TriggerFlowInfo">
    <vt:lpwstr/>
  </property>
</Properties>
</file>